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iko Prakoso\Documents\sempro\"/>
    </mc:Choice>
  </mc:AlternateContent>
  <xr:revisionPtr revIDLastSave="0" documentId="13_ncr:1_{6118DCE2-EF42-4AB6-835A-A931B8E9F650}" xr6:coauthVersionLast="47" xr6:coauthVersionMax="47" xr10:uidLastSave="{00000000-0000-0000-0000-000000000000}"/>
  <bookViews>
    <workbookView xWindow="-96" yWindow="0" windowWidth="11712" windowHeight="12336" activeTab="2" xr2:uid="{5D569755-2120-49C0-9FB9-2FE48A6FB106}"/>
  </bookViews>
  <sheets>
    <sheet name="data mentah" sheetId="3" r:id="rId1"/>
    <sheet name="HOR1" sheetId="1" r:id="rId2"/>
    <sheet name="HOR2" sheetId="2" r:id="rId3"/>
  </sheets>
  <definedNames>
    <definedName name="_xlchart.v1.0" hidden="1">'HOR1'!$B$21:$B$38</definedName>
    <definedName name="_xlchart.v1.1" hidden="1">'HOR1'!$D$21:$D$38</definedName>
    <definedName name="_xlchart.v1.2" hidden="1">'HOR1'!$F$21:$F$38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E21" i="1"/>
  <c r="C17" i="1"/>
  <c r="D17" i="1"/>
  <c r="E17" i="1"/>
  <c r="F17" i="1"/>
  <c r="G17" i="1"/>
  <c r="H17" i="1"/>
  <c r="I17" i="1"/>
  <c r="J17" i="1"/>
  <c r="K17" i="1"/>
  <c r="L17" i="1"/>
  <c r="N17" i="1"/>
  <c r="O17" i="1"/>
  <c r="P17" i="1"/>
  <c r="Q17" i="1"/>
  <c r="R17" i="1"/>
  <c r="R18" i="1" s="1"/>
  <c r="S17" i="1"/>
  <c r="T17" i="1"/>
  <c r="G4" i="3"/>
  <c r="M20" i="3"/>
  <c r="M21" i="3"/>
  <c r="M19" i="3"/>
  <c r="M16" i="3"/>
  <c r="M17" i="3"/>
  <c r="M18" i="3"/>
  <c r="M5" i="3"/>
  <c r="M6" i="3"/>
  <c r="M7" i="3"/>
  <c r="M8" i="3"/>
  <c r="M9" i="3"/>
  <c r="M10" i="3"/>
  <c r="M11" i="3"/>
  <c r="M12" i="3"/>
  <c r="M13" i="3"/>
  <c r="M14" i="3"/>
  <c r="M15" i="3"/>
  <c r="M4" i="3"/>
  <c r="G15" i="3"/>
  <c r="G14" i="3"/>
  <c r="G5" i="3"/>
  <c r="G6" i="3"/>
  <c r="G7" i="3"/>
  <c r="G8" i="3"/>
  <c r="G9" i="3"/>
  <c r="G10" i="3"/>
  <c r="G11" i="3"/>
  <c r="G12" i="3"/>
  <c r="G13" i="3"/>
  <c r="H7" i="2"/>
  <c r="H9" i="2" s="1"/>
  <c r="G7" i="2"/>
  <c r="G9" i="2" s="1"/>
  <c r="F7" i="2"/>
  <c r="F9" i="2" s="1"/>
  <c r="E7" i="2"/>
  <c r="E9" i="2" s="1"/>
  <c r="D7" i="2"/>
  <c r="D9" i="2" s="1"/>
  <c r="C7" i="2"/>
  <c r="C9" i="2" s="1"/>
  <c r="G10" i="2" l="1"/>
  <c r="D10" i="2"/>
  <c r="F10" i="2"/>
  <c r="E10" i="2"/>
  <c r="C10" i="2"/>
  <c r="H10" i="2"/>
  <c r="N18" i="1"/>
  <c r="L18" i="1"/>
  <c r="P18" i="1"/>
  <c r="E18" i="1"/>
  <c r="T18" i="1"/>
  <c r="J18" i="1"/>
  <c r="H18" i="1"/>
  <c r="D18" i="1"/>
  <c r="S18" i="1"/>
  <c r="O18" i="1"/>
  <c r="K18" i="1"/>
  <c r="G18" i="1"/>
  <c r="C18" i="1"/>
  <c r="F18" i="1"/>
  <c r="Q18" i="1"/>
  <c r="M18" i="1"/>
  <c r="I18" i="1"/>
  <c r="A17" i="1"/>
  <c r="E35" i="1" l="1"/>
  <c r="E26" i="1"/>
  <c r="E22" i="1"/>
  <c r="E23" i="1"/>
  <c r="E38" i="1"/>
  <c r="E24" i="1"/>
  <c r="E30" i="1"/>
  <c r="E29" i="1"/>
  <c r="E37" i="1"/>
  <c r="E27" i="1"/>
  <c r="E28" i="1"/>
  <c r="E33" i="1"/>
  <c r="E36" i="1"/>
  <c r="E31" i="1"/>
  <c r="E25" i="1"/>
  <c r="E32" i="1"/>
  <c r="E34" i="1"/>
  <c r="E3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</calcChain>
</file>

<file path=xl/sharedStrings.xml><?xml version="1.0" encoding="utf-8"?>
<sst xmlns="http://schemas.openxmlformats.org/spreadsheetml/2006/main" count="150" uniqueCount="140">
  <si>
    <t>Risiko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</si>
  <si>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</si>
  <si>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</si>
  <si>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</si>
  <si>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</si>
  <si>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</si>
  <si>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</si>
  <si>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</si>
  <si>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</si>
  <si>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</si>
  <si>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</si>
  <si>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</si>
  <si>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</si>
  <si>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</si>
  <si>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</si>
  <si>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</si>
  <si>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</si>
  <si>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</si>
  <si>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</si>
  <si>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</si>
  <si>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</si>
  <si>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</si>
  <si>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</si>
  <si>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</si>
  <si>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</si>
  <si>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</si>
  <si>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</si>
  <si>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</si>
  <si>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</si>
  <si>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</si>
  <si>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</si>
  <si>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Penyebab Risiko</t>
  </si>
  <si>
    <t>Occurance</t>
  </si>
  <si>
    <t>ARP</t>
  </si>
  <si>
    <t>Ranking</t>
  </si>
  <si>
    <t>Severity</t>
  </si>
  <si>
    <t>ARP2</t>
  </si>
  <si>
    <t>ARP5</t>
  </si>
  <si>
    <t>ARP7</t>
  </si>
  <si>
    <t>ARP11</t>
  </si>
  <si>
    <t>ARP14</t>
  </si>
  <si>
    <t>ARP8</t>
  </si>
  <si>
    <t>ARP10</t>
  </si>
  <si>
    <t>ARP4</t>
  </si>
  <si>
    <t>ARP13</t>
  </si>
  <si>
    <t>ARP17</t>
  </si>
  <si>
    <t>ARP3</t>
  </si>
  <si>
    <t>ARP12</t>
  </si>
  <si>
    <t>ARP18</t>
  </si>
  <si>
    <t>ARP1</t>
  </si>
  <si>
    <t>ARP15</t>
  </si>
  <si>
    <t>ARP6</t>
  </si>
  <si>
    <t>ARP9</t>
  </si>
  <si>
    <t>arp</t>
  </si>
  <si>
    <t>r</t>
  </si>
  <si>
    <t>persen</t>
  </si>
  <si>
    <t xml:space="preserve">Kode </t>
  </si>
  <si>
    <t>Aksi Mitigasi</t>
  </si>
  <si>
    <t>PA1</t>
  </si>
  <si>
    <t>PA2</t>
  </si>
  <si>
    <t>PA3</t>
  </si>
  <si>
    <t>PA4</t>
  </si>
  <si>
    <t>PA5</t>
  </si>
  <si>
    <t>PA6</t>
  </si>
  <si>
    <t>TeK</t>
  </si>
  <si>
    <t>ETDk</t>
  </si>
  <si>
    <t>DK</t>
  </si>
  <si>
    <t>Kode</t>
  </si>
  <si>
    <t>risk event</t>
  </si>
  <si>
    <t>severity</t>
  </si>
  <si>
    <t>risk agent</t>
  </si>
  <si>
    <t>occurance</t>
  </si>
  <si>
    <t>kode</t>
  </si>
  <si>
    <t>rata"</t>
  </si>
  <si>
    <t>a</t>
  </si>
  <si>
    <t>b</t>
  </si>
  <si>
    <t>c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</si>
  <si>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</si>
  <si>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</si>
  <si>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</si>
  <si>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</si>
  <si>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</si>
  <si>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</si>
  <si>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</si>
  <si>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</si>
  <si>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</si>
  <si>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</si>
  <si>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</si>
  <si>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</si>
  <si>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</si>
  <si>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</si>
  <si>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</si>
  <si>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</si>
  <si>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</si>
  <si>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</si>
  <si>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</si>
  <si>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</si>
  <si>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</si>
  <si>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</si>
  <si>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</si>
  <si>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</si>
  <si>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</si>
  <si>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</si>
  <si>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</si>
  <si>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</si>
  <si>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</si>
  <si>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</si>
  <si>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Kesalahan perhitungan dalam perencanaan kebutuan bahan baku</t>
  </si>
  <si>
    <t>Terjadinya kesalahan dalam jumlah pembelian</t>
  </si>
  <si>
    <t>Keterlambatan bahan baku dari supplier</t>
  </si>
  <si>
    <t>Kualitas bahan baku tidak sesuai</t>
  </si>
  <si>
    <t>Kecelakaan pekerja</t>
  </si>
  <si>
    <t>Jumlah produksi tidak sesuai</t>
  </si>
  <si>
    <t>Kerusakan mesin</t>
  </si>
  <si>
    <t>Kecacatan produk</t>
  </si>
  <si>
    <t>Kesalahan dalam penyimpanan</t>
  </si>
  <si>
    <t>Keterlambatan pengiriman</t>
  </si>
  <si>
    <t>Kerusakan produk di perjalanan</t>
  </si>
  <si>
    <t>perubahan mendadak pada proses produksi</t>
  </si>
  <si>
    <t xml:space="preserve">Delay akibat konsleting listrik </t>
  </si>
  <si>
    <t xml:space="preserve">Keterbatasan SDM yang mumpuni </t>
  </si>
  <si>
    <t xml:space="preserve">Perhitungan peramalan yang salah </t>
  </si>
  <si>
    <t xml:space="preserve">Gangguan selama proses pengiriman </t>
  </si>
  <si>
    <t xml:space="preserve">Wadah penyimpanan tidak layak </t>
  </si>
  <si>
    <t>APD kurang memadai</t>
  </si>
  <si>
    <t>Pekerja tidak sesuai SOP</t>
  </si>
  <si>
    <t xml:space="preserve">Tidak tersedianya bahan baku </t>
  </si>
  <si>
    <t xml:space="preserve">Kurangnya perawatan mesin </t>
  </si>
  <si>
    <t xml:space="preserve">Bahan baku yang kurang baik </t>
  </si>
  <si>
    <t xml:space="preserve">Inspeksi yang kurang memadahi </t>
  </si>
  <si>
    <t>Terjadi konsleting pada gudang penyimpanan</t>
  </si>
  <si>
    <t>Keterbatasan transportasi</t>
  </si>
  <si>
    <t>Cuaca buruk saat pengiriman</t>
  </si>
  <si>
    <t>Kurir yang kurang berhati-hati</t>
  </si>
  <si>
    <r>
      <t xml:space="preserve">Supplier </t>
    </r>
    <r>
      <rPr>
        <sz val="10"/>
        <color theme="1"/>
        <rFont val="Times New Roman"/>
        <family val="1"/>
      </rPr>
      <t xml:space="preserve">salah perhitungan dalam pengiriman </t>
    </r>
  </si>
  <si>
    <r>
      <t xml:space="preserve">Supplier </t>
    </r>
    <r>
      <rPr>
        <sz val="10"/>
        <color theme="1"/>
        <rFont val="Times New Roman"/>
        <family val="1"/>
      </rPr>
      <t xml:space="preserve">tidak dapat memenuhi permintaan </t>
    </r>
  </si>
  <si>
    <r>
      <t xml:space="preserve">Supplier </t>
    </r>
    <r>
      <rPr>
        <sz val="10"/>
        <color theme="1"/>
        <rFont val="Times New Roman"/>
        <family val="1"/>
      </rPr>
      <t xml:space="preserve">masih baru </t>
    </r>
  </si>
  <si>
    <t>s</t>
  </si>
  <si>
    <t>o</t>
  </si>
  <si>
    <t>ARP16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</si>
</sst>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9" fontId="0" fillId="0" borderId="0" xfId="1" applyFont="1"/>
    <xf numFmtId="0" fontId="4" fillId="0" borderId="0" xfId="0" applyFont="1"/>
    <xf numFmtId="0" fontId="4" fillId="0" borderId="7" xfId="0" applyFont="1" applyBorder="1"/>
    <xf numFmtId="0" fontId="0" fillId="0" borderId="7" xfId="0" applyBorder="1"/>
    <xf numFmtId="0" fontId="4" fillId="0" borderId="6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5" fillId="0" borderId="8" xfId="0" applyFont="1" applyBorder="1"/>
    <xf numFmtId="0" fontId="5" fillId="0" borderId="2" xfId="0" applyFont="1" applyBorder="1"/>
    <xf numFmtId="0" fontId="5" fillId="0" borderId="0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1" xfId="0" applyFont="1" applyBorder="1"/>
    <xf numFmtId="0" fontId="5" fillId="0" borderId="5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3" fillId="0" borderId="0" xfId="0" applyFont="1" applyFill="1" applyBorder="1"/>
    <xf numFmtId="2" fontId="0" fillId="0" borderId="0" xfId="0" applyNumberFormat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/>
    <xf numFmtId="2" fontId="9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2" fontId="4" fillId="0" borderId="7" xfId="0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  <cx:data id="1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Diagram 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chemeClr val="tx1"/>
              </a:solidFill>
              <a:latin typeface="Aptos Narrow" panose="02110004020202020204"/>
            </a:rPr>
            <a:t>Diagram Pareto</a:t>
          </a:r>
        </a:p>
      </cx:txPr>
    </cx:title>
    <cx:plotArea>
      <cx:plotAreaRegion>
        <cx:series layoutId="clusteredColumn" uniqueId="{5B42F275-96CD-47A5-893E-201AC1CC618F}" formatIdx="0">
          <cx:dataId val="0"/>
          <cx:layoutPr>
            <cx:aggregation/>
          </cx:layoutPr>
          <cx:axisId val="1"/>
        </cx:series>
        <cx:series layoutId="paretoLine" ownerIdx="0" uniqueId="{8DC1076F-1B87-4424-9918-047A975082BF}" formatIdx="1">
          <cx:axisId val="2"/>
        </cx:series>
        <cx:series layoutId="clusteredColumn" hidden="1" uniqueId="{2B660BED-0C7A-4FAB-858B-F36643BBB605}" formatIdx="2">
          <cx:dataId val="1"/>
          <cx:layoutPr>
            <cx:aggregation/>
          </cx:layoutPr>
          <cx:axisId val="1"/>
        </cx:series>
        <cx:series layoutId="paretoLine" ownerIdx="2" uniqueId="{78A1FC34-D4C8-45FD-A223-9897AE63C26F}" formatIdx="3">
          <cx:axisId val="2"/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en-U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ptos Narrow" panose="02110004020202020204"/>
            </a:endParaRPr>
          </a:p>
        </cx:txPr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246184</xdr:colOff>
      <xdr:row>24</xdr:row>
      <xdr:rowOff>185615</xdr:rowOff>
    </xdr:from>
    <xdr:to>
      <xdr:col>19</xdr:col>
      <xdr:colOff>105508</xdr:colOff>
      <xdr:row>39</xdr:row>
      <xdr:rowOff>138072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C6EEF22-FFAA-53E7-F5E7-62800FC0577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88369" y="4898292"/>
              <a:ext cx="4513385" cy="276599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D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A0271-055A-4575-BA38-89B4E735A0CE}">
  <dimension ref="B2:M21"/>
  <sheetViews>
    <sheetView topLeftCell="F5" workbookViewId="0">
      <selection activeCell="M25" sqref="M25"/>
    </sheetView>
  </sheetViews>
  <sheetFormatPr defaultRowHeight="14.4" x14ac:dyDescent="0.3"/>
  <cols>
    <col min="3" max="3" width="49.109375" bestFit="1" customWidth="1"/>
    <col min="9" max="9" width="36.33203125" bestFit="1" customWidth="1"/>
  </cols>
  <sheetData>
    <row r="2" spans="2:13" x14ac:dyDescent="0.3">
      <c r="B2" s="11" t="s">
        <v>67</v>
      </c>
      <c r="C2" s="11" t="s">
        <v>68</v>
      </c>
      <c r="D2" s="11" t="s">
        <v>69</v>
      </c>
      <c r="E2" s="11"/>
      <c r="F2" s="11"/>
      <c r="G2" s="11" t="s">
        <v>73</v>
      </c>
      <c r="H2" s="11" t="s">
        <v>72</v>
      </c>
      <c r="I2" s="11" t="s">
        <v>70</v>
      </c>
      <c r="J2" s="11" t="s">
        <v>71</v>
      </c>
      <c r="K2" s="11"/>
      <c r="L2" s="11"/>
      <c r="M2" s="11" t="s">
        <v>73</v>
      </c>
    </row>
    <row r="3" spans="2:13" x14ac:dyDescent="0.3">
      <c r="B3" s="11"/>
      <c r="C3" s="11"/>
      <c r="D3" s="12" t="s">
        <v>74</v>
      </c>
      <c r="E3" s="12" t="s">
        <v>75</v>
      </c>
      <c r="F3" s="12" t="s">
        <v>76</v>
      </c>
      <c r="G3" s="11"/>
      <c r="H3" s="11"/>
      <c r="I3" s="11"/>
      <c r="J3" s="12" t="s">
        <v>74</v>
      </c>
      <c r="K3" s="12" t="s">
        <v>75</v>
      </c>
      <c r="L3" s="12" t="s">
        <v>76</v>
      </c>
      <c r="M3" s="11"/>
    </row>
    <row r="4" spans="2:13" x14ac:dyDescent="0.3">
      <c r="B4" s="12" t="s">
        <v>77</v>
      </c>
      <c r="C4" s="12" t="s">
        <v>118</v>
      </c>
      <c r="D4" s="12">
        <v>9</v>
      </c>
      <c r="E4" s="12">
        <v>7</v>
      </c>
      <c r="F4" s="12"/>
      <c r="G4" s="12">
        <f>SUM(D4:E4)/2</f>
        <v>8</v>
      </c>
      <c r="H4" s="12" t="s">
        <v>89</v>
      </c>
      <c r="I4" s="12" t="s">
        <v>119</v>
      </c>
      <c r="J4" s="12">
        <v>3</v>
      </c>
      <c r="K4" s="12">
        <v>4</v>
      </c>
      <c r="L4" s="12"/>
      <c r="M4" s="12">
        <f>SUM(J4:K4)/2</f>
        <v>3.5</v>
      </c>
    </row>
    <row r="5" spans="2:13" x14ac:dyDescent="0.3">
      <c r="B5" s="12" t="s">
        <v>78</v>
      </c>
      <c r="C5" s="12" t="s">
        <v>107</v>
      </c>
      <c r="D5" s="12">
        <v>6</v>
      </c>
      <c r="E5" s="12">
        <v>7</v>
      </c>
      <c r="F5" s="12"/>
      <c r="G5" s="12">
        <f t="shared" ref="G5:G13" si="0">SUM(D5:E5)/2</f>
        <v>6.5</v>
      </c>
      <c r="H5" s="12" t="s">
        <v>90</v>
      </c>
      <c r="I5" s="12" t="s">
        <v>120</v>
      </c>
      <c r="J5" s="12">
        <v>7</v>
      </c>
      <c r="K5" s="12">
        <v>5</v>
      </c>
      <c r="L5" s="12"/>
      <c r="M5" s="12">
        <f t="shared" ref="M5:M18" si="1">SUM(J5:K5)/2</f>
        <v>6</v>
      </c>
    </row>
    <row r="6" spans="2:13" x14ac:dyDescent="0.3">
      <c r="B6" s="12" t="s">
        <v>79</v>
      </c>
      <c r="C6" s="12" t="s">
        <v>108</v>
      </c>
      <c r="D6" s="12">
        <v>7</v>
      </c>
      <c r="E6" s="12">
        <v>6</v>
      </c>
      <c r="F6" s="12"/>
      <c r="G6" s="12">
        <f t="shared" si="0"/>
        <v>6.5</v>
      </c>
      <c r="H6" s="12" t="s">
        <v>91</v>
      </c>
      <c r="I6" s="12" t="s">
        <v>121</v>
      </c>
      <c r="J6" s="12">
        <v>4</v>
      </c>
      <c r="K6" s="12">
        <v>5</v>
      </c>
      <c r="L6" s="12"/>
      <c r="M6" s="12">
        <f t="shared" si="1"/>
        <v>4.5</v>
      </c>
    </row>
    <row r="7" spans="2:13" x14ac:dyDescent="0.3">
      <c r="B7" s="12" t="s">
        <v>80</v>
      </c>
      <c r="C7" s="12" t="s">
        <v>109</v>
      </c>
      <c r="D7" s="12">
        <v>9</v>
      </c>
      <c r="E7" s="12">
        <v>8</v>
      </c>
      <c r="F7" s="12"/>
      <c r="G7" s="12">
        <f t="shared" si="0"/>
        <v>8.5</v>
      </c>
      <c r="H7" s="12" t="s">
        <v>92</v>
      </c>
      <c r="I7" s="13" t="s">
        <v>134</v>
      </c>
      <c r="J7" s="12">
        <v>5</v>
      </c>
      <c r="K7" s="12">
        <v>4</v>
      </c>
      <c r="L7" s="12"/>
      <c r="M7" s="12">
        <f t="shared" si="1"/>
        <v>4.5</v>
      </c>
    </row>
    <row r="8" spans="2:13" x14ac:dyDescent="0.3">
      <c r="B8" s="12" t="s">
        <v>81</v>
      </c>
      <c r="C8" s="12" t="s">
        <v>110</v>
      </c>
      <c r="D8" s="12">
        <v>8</v>
      </c>
      <c r="E8" s="12">
        <v>6</v>
      </c>
      <c r="F8" s="12"/>
      <c r="G8" s="12">
        <f t="shared" si="0"/>
        <v>7</v>
      </c>
      <c r="H8" s="12" t="s">
        <v>93</v>
      </c>
      <c r="I8" s="13" t="s">
        <v>135</v>
      </c>
      <c r="J8" s="12">
        <v>8</v>
      </c>
      <c r="K8" s="12">
        <v>6</v>
      </c>
      <c r="L8" s="12"/>
      <c r="M8" s="12">
        <f t="shared" si="1"/>
        <v>7</v>
      </c>
    </row>
    <row r="9" spans="2:13" x14ac:dyDescent="0.3">
      <c r="B9" s="12" t="s">
        <v>82</v>
      </c>
      <c r="C9" s="12" t="s">
        <v>111</v>
      </c>
      <c r="D9" s="12">
        <v>5</v>
      </c>
      <c r="E9" s="12">
        <v>6</v>
      </c>
      <c r="F9" s="12"/>
      <c r="G9" s="12">
        <f t="shared" si="0"/>
        <v>5.5</v>
      </c>
      <c r="H9" s="12" t="s">
        <v>94</v>
      </c>
      <c r="I9" s="13" t="s">
        <v>136</v>
      </c>
      <c r="J9" s="12">
        <v>2</v>
      </c>
      <c r="K9" s="12">
        <v>3</v>
      </c>
      <c r="L9" s="12"/>
      <c r="M9" s="12">
        <f t="shared" si="1"/>
        <v>2.5</v>
      </c>
    </row>
    <row r="10" spans="2:13" x14ac:dyDescent="0.3">
      <c r="B10" s="12" t="s">
        <v>83</v>
      </c>
      <c r="C10" s="12" t="s">
        <v>112</v>
      </c>
      <c r="D10" s="12">
        <v>7</v>
      </c>
      <c r="E10" s="12">
        <v>5</v>
      </c>
      <c r="F10" s="12"/>
      <c r="G10" s="12">
        <f t="shared" si="0"/>
        <v>6</v>
      </c>
      <c r="H10" s="12" t="s">
        <v>95</v>
      </c>
      <c r="I10" s="12" t="s">
        <v>122</v>
      </c>
      <c r="J10" s="12">
        <v>8</v>
      </c>
      <c r="K10" s="12">
        <v>7</v>
      </c>
      <c r="L10" s="12"/>
      <c r="M10" s="12">
        <f t="shared" si="1"/>
        <v>7.5</v>
      </c>
    </row>
    <row r="11" spans="2:13" x14ac:dyDescent="0.3">
      <c r="B11" s="12" t="s">
        <v>84</v>
      </c>
      <c r="C11" s="12" t="s">
        <v>113</v>
      </c>
      <c r="D11" s="12">
        <v>10</v>
      </c>
      <c r="E11" s="12">
        <v>8</v>
      </c>
      <c r="F11" s="12"/>
      <c r="G11" s="12">
        <f t="shared" si="0"/>
        <v>9</v>
      </c>
      <c r="H11" s="12" t="s">
        <v>96</v>
      </c>
      <c r="I11" s="12" t="s">
        <v>123</v>
      </c>
      <c r="J11" s="12">
        <v>5</v>
      </c>
      <c r="K11" s="12">
        <v>4</v>
      </c>
      <c r="L11" s="12"/>
      <c r="M11" s="12">
        <f t="shared" si="1"/>
        <v>4.5</v>
      </c>
    </row>
    <row r="12" spans="2:13" x14ac:dyDescent="0.3">
      <c r="B12" s="12" t="s">
        <v>85</v>
      </c>
      <c r="C12" s="12" t="s">
        <v>114</v>
      </c>
      <c r="D12" s="12">
        <v>6</v>
      </c>
      <c r="E12" s="12">
        <v>7</v>
      </c>
      <c r="F12" s="12"/>
      <c r="G12" s="12">
        <f t="shared" si="0"/>
        <v>6.5</v>
      </c>
      <c r="H12" s="12" t="s">
        <v>97</v>
      </c>
      <c r="I12" s="12" t="s">
        <v>124</v>
      </c>
      <c r="J12" s="12">
        <v>5</v>
      </c>
      <c r="K12" s="12">
        <v>4</v>
      </c>
      <c r="L12" s="12"/>
      <c r="M12" s="12">
        <f t="shared" si="1"/>
        <v>4.5</v>
      </c>
    </row>
    <row r="13" spans="2:13" x14ac:dyDescent="0.3">
      <c r="B13" s="12" t="s">
        <v>86</v>
      </c>
      <c r="C13" s="12" t="s">
        <v>115</v>
      </c>
      <c r="D13" s="12">
        <v>7</v>
      </c>
      <c r="E13" s="12">
        <v>8</v>
      </c>
      <c r="F13" s="12"/>
      <c r="G13" s="12">
        <f t="shared" si="0"/>
        <v>7.5</v>
      </c>
      <c r="H13" s="12" t="s">
        <v>98</v>
      </c>
      <c r="I13" s="12" t="s">
        <v>125</v>
      </c>
      <c r="J13" s="12">
        <v>4</v>
      </c>
      <c r="K13" s="12">
        <v>3</v>
      </c>
      <c r="L13" s="12"/>
      <c r="M13" s="12">
        <f t="shared" si="1"/>
        <v>3.5</v>
      </c>
    </row>
    <row r="14" spans="2:13" x14ac:dyDescent="0.3">
      <c r="B14" s="12" t="s">
        <v>87</v>
      </c>
      <c r="C14" s="12" t="s">
        <v>116</v>
      </c>
      <c r="D14" s="12">
        <v>3</v>
      </c>
      <c r="E14" s="12">
        <v>4</v>
      </c>
      <c r="F14" s="12">
        <v>5</v>
      </c>
      <c r="G14" s="12">
        <f>SUM(D14:F14)/3</f>
        <v>4</v>
      </c>
      <c r="H14" s="12" t="s">
        <v>99</v>
      </c>
      <c r="I14" s="12" t="s">
        <v>126</v>
      </c>
      <c r="J14" s="12">
        <v>6</v>
      </c>
      <c r="K14" s="12">
        <v>5</v>
      </c>
      <c r="L14" s="12"/>
      <c r="M14" s="12">
        <f t="shared" si="1"/>
        <v>5.5</v>
      </c>
    </row>
    <row r="15" spans="2:13" x14ac:dyDescent="0.3">
      <c r="B15" s="15" t="s">
        <v>88</v>
      </c>
      <c r="C15" s="15" t="s">
        <v>117</v>
      </c>
      <c r="D15" s="15">
        <v>5</v>
      </c>
      <c r="E15" s="15">
        <v>7</v>
      </c>
      <c r="F15" s="15">
        <v>6</v>
      </c>
      <c r="G15" s="12">
        <f>SUM(D15:F15)/3</f>
        <v>6</v>
      </c>
      <c r="H15" s="12" t="s">
        <v>100</v>
      </c>
      <c r="I15" s="12" t="s">
        <v>127</v>
      </c>
      <c r="J15" s="12">
        <v>3</v>
      </c>
      <c r="K15" s="12">
        <v>3</v>
      </c>
      <c r="L15" s="12"/>
      <c r="M15" s="12">
        <f t="shared" si="1"/>
        <v>3</v>
      </c>
    </row>
    <row r="16" spans="2:13" x14ac:dyDescent="0.3">
      <c r="B16" s="20"/>
      <c r="C16" s="21"/>
      <c r="D16" s="21"/>
      <c r="E16" s="21"/>
      <c r="F16" s="21"/>
      <c r="G16" s="22"/>
      <c r="H16" s="14" t="s">
        <v>101</v>
      </c>
      <c r="I16" s="12" t="s">
        <v>128</v>
      </c>
      <c r="J16" s="12">
        <v>8</v>
      </c>
      <c r="K16" s="12">
        <v>6</v>
      </c>
      <c r="L16" s="12"/>
      <c r="M16" s="12">
        <f>SUM(J16:K16)/2</f>
        <v>7</v>
      </c>
    </row>
    <row r="17" spans="2:13" x14ac:dyDescent="0.3">
      <c r="B17" s="17"/>
      <c r="C17" s="16"/>
      <c r="D17" s="16"/>
      <c r="E17" s="16"/>
      <c r="F17" s="16"/>
      <c r="G17" s="23"/>
      <c r="H17" s="14" t="s">
        <v>102</v>
      </c>
      <c r="I17" s="12" t="s">
        <v>129</v>
      </c>
      <c r="J17" s="12">
        <v>4</v>
      </c>
      <c r="K17" s="12">
        <v>3</v>
      </c>
      <c r="L17" s="12"/>
      <c r="M17" s="12">
        <f t="shared" si="1"/>
        <v>3.5</v>
      </c>
    </row>
    <row r="18" spans="2:13" x14ac:dyDescent="0.3">
      <c r="B18" s="17"/>
      <c r="C18" s="16"/>
      <c r="D18" s="16"/>
      <c r="E18" s="16"/>
      <c r="F18" s="16"/>
      <c r="G18" s="23"/>
      <c r="H18" s="14" t="s">
        <v>103</v>
      </c>
      <c r="I18" s="12" t="s">
        <v>130</v>
      </c>
      <c r="J18" s="12">
        <v>2</v>
      </c>
      <c r="K18" s="12">
        <v>3</v>
      </c>
      <c r="L18" s="12"/>
      <c r="M18" s="12">
        <f t="shared" si="1"/>
        <v>2.5</v>
      </c>
    </row>
    <row r="19" spans="2:13" x14ac:dyDescent="0.3">
      <c r="B19" s="17"/>
      <c r="C19" s="16"/>
      <c r="D19" s="16"/>
      <c r="E19" s="16"/>
      <c r="F19" s="16"/>
      <c r="G19" s="23"/>
      <c r="H19" s="14" t="s">
        <v>104</v>
      </c>
      <c r="I19" s="12" t="s">
        <v>131</v>
      </c>
      <c r="J19" s="12">
        <v>3</v>
      </c>
      <c r="K19" s="12">
        <v>4</v>
      </c>
      <c r="L19" s="12">
        <v>3</v>
      </c>
      <c r="M19" s="12">
        <f>SUM(J19:L19)/3</f>
        <v>3.3333333333333335</v>
      </c>
    </row>
    <row r="20" spans="2:13" x14ac:dyDescent="0.3">
      <c r="B20" s="17"/>
      <c r="C20" s="16"/>
      <c r="D20" s="16"/>
      <c r="E20" s="16"/>
      <c r="F20" s="16"/>
      <c r="G20" s="23"/>
      <c r="H20" s="14" t="s">
        <v>105</v>
      </c>
      <c r="I20" s="12" t="s">
        <v>132</v>
      </c>
      <c r="J20" s="12">
        <v>4</v>
      </c>
      <c r="K20" s="12">
        <v>3</v>
      </c>
      <c r="L20" s="12">
        <v>3</v>
      </c>
      <c r="M20" s="12">
        <f t="shared" ref="M20:M21" si="2">SUM(J20:L20)/3</f>
        <v>3.3333333333333335</v>
      </c>
    </row>
    <row r="21" spans="2:13" x14ac:dyDescent="0.3">
      <c r="B21" s="18"/>
      <c r="C21" s="19"/>
      <c r="D21" s="19"/>
      <c r="E21" s="19"/>
      <c r="F21" s="19"/>
      <c r="G21" s="24"/>
      <c r="H21" s="14" t="s">
        <v>106</v>
      </c>
      <c r="I21" s="12" t="s">
        <v>133</v>
      </c>
      <c r="J21" s="12">
        <v>4</v>
      </c>
      <c r="K21" s="12">
        <v>5</v>
      </c>
      <c r="L21" s="12">
        <v>3</v>
      </c>
      <c r="M21" s="12">
        <f t="shared" si="2"/>
        <v>4</v>
      </c>
    </row>
  </sheetData>
  <mergeCells count="8">
    <mergeCell ref="M2:M3"/>
    <mergeCell ref="D2:F2"/>
    <mergeCell ref="J2:L2"/>
    <mergeCell ref="B2:B3"/>
    <mergeCell ref="C2:C3"/>
    <mergeCell ref="G2:G3"/>
    <mergeCell ref="H2:H3"/>
    <mergeCell ref="I2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68C0A-77B0-4CB3-9F06-E6F4990026A4}">
  <dimension ref="A2:AR39"/>
  <sheetViews>
    <sheetView topLeftCell="A11" zoomScale="80" zoomScaleNormal="80" workbookViewId="0">
      <selection activeCell="O22" sqref="O22"/>
    </sheetView>
  </sheetViews>
  <sheetFormatPr defaultRowHeight="14.4" x14ac:dyDescent="0.3"/>
  <cols>
    <col min="2" max="2" width="11" bestFit="1" customWidth="1"/>
    <col min="3" max="3" width="6.6640625" bestFit="1" customWidth="1"/>
    <col min="4" max="4" width="8.44140625" bestFit="1" customWidth="1"/>
    <col min="5" max="6" width="8.88671875" bestFit="1" customWidth="1"/>
    <col min="7" max="8" width="7.77734375" bestFit="1" customWidth="1"/>
    <col min="9" max="9" width="6.44140625" bestFit="1" customWidth="1"/>
    <col min="10" max="11" width="7.77734375" bestFit="1" customWidth="1"/>
    <col min="12" max="12" width="6.44140625" bestFit="1" customWidth="1"/>
    <col min="13" max="13" width="8.88671875" bestFit="1" customWidth="1"/>
    <col min="14" max="15" width="5.109375" bestFit="1" customWidth="1"/>
    <col min="16" max="16" width="8.88671875" bestFit="1" customWidth="1"/>
    <col min="17" max="17" width="6.6640625" bestFit="1" customWidth="1"/>
    <col min="18" max="18" width="8.44140625" bestFit="1" customWidth="1"/>
    <col min="19" max="19" width="5.88671875" bestFit="1" customWidth="1"/>
    <col min="20" max="20" width="5.109375" bestFit="1" customWidth="1"/>
    <col min="21" max="21" width="8.33203125" bestFit="1" customWidth="1"/>
  </cols>
  <sheetData>
    <row r="2" spans="2:44" ht="18" x14ac:dyDescent="0.35">
      <c r="B2" s="27" t="s">
        <v>0</v>
      </c>
      <c r="C2" s="28" t="s">
        <v>31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9"/>
      <c r="U2" s="30" t="s">
        <v>35</v>
      </c>
    </row>
    <row r="3" spans="2:44" ht="18" x14ac:dyDescent="0.35">
      <c r="B3" s="31"/>
      <c r="C3" s="29" t="s">
        <v>1</v>
      </c>
      <c r="D3" s="29" t="s">
        <v>2</v>
      </c>
      <c r="E3" s="29" t="s">
        <v>3</v>
      </c>
      <c r="F3" s="29" t="s">
        <v>4</v>
      </c>
      <c r="G3" s="29" t="s">
        <v>5</v>
      </c>
      <c r="H3" s="29" t="s">
        <v>6</v>
      </c>
      <c r="I3" s="29" t="s">
        <v>7</v>
      </c>
      <c r="J3" s="29" t="s">
        <v>8</v>
      </c>
      <c r="K3" s="29" t="s">
        <v>9</v>
      </c>
      <c r="L3" s="29" t="s">
        <v>10</v>
      </c>
      <c r="M3" s="29" t="s">
        <v>11</v>
      </c>
      <c r="N3" s="29" t="s">
        <v>12</v>
      </c>
      <c r="O3" s="29" t="s">
        <v>13</v>
      </c>
      <c r="P3" s="29" t="s">
        <v>14</v>
      </c>
      <c r="Q3" s="29" t="s">
        <v>15</v>
      </c>
      <c r="R3" s="29" t="s">
        <v>16</v>
      </c>
      <c r="S3" s="29" t="s">
        <v>17</v>
      </c>
      <c r="T3" s="29" t="s">
        <v>18</v>
      </c>
      <c r="U3" s="32"/>
      <c r="W3" s="25" t="s">
        <v>137</v>
      </c>
      <c r="X3" s="25" t="s">
        <v>138</v>
      </c>
    </row>
    <row r="4" spans="2:44" ht="18" x14ac:dyDescent="0.35">
      <c r="B4" s="33" t="s">
        <v>19</v>
      </c>
      <c r="C4" s="29">
        <v>9</v>
      </c>
      <c r="D4" s="29">
        <v>9</v>
      </c>
      <c r="E4" s="29">
        <v>3</v>
      </c>
      <c r="F4" s="29"/>
      <c r="G4" s="29">
        <v>1</v>
      </c>
      <c r="H4" s="29"/>
      <c r="I4" s="29">
        <v>9</v>
      </c>
      <c r="J4" s="29"/>
      <c r="K4" s="29"/>
      <c r="L4" s="29"/>
      <c r="M4" s="29">
        <v>9</v>
      </c>
      <c r="N4" s="29">
        <v>9</v>
      </c>
      <c r="O4" s="29"/>
      <c r="P4" s="29"/>
      <c r="Q4" s="29"/>
      <c r="R4" s="29">
        <v>9</v>
      </c>
      <c r="S4" s="29">
        <v>9</v>
      </c>
      <c r="T4" s="29">
        <v>1</v>
      </c>
      <c r="U4" s="34">
        <v>8</v>
      </c>
      <c r="W4">
        <v>8</v>
      </c>
      <c r="X4">
        <v>3.5</v>
      </c>
      <c r="AA4">
        <v>535.5</v>
      </c>
      <c r="AB4">
        <v>2289</v>
      </c>
      <c r="AC4">
        <v>1154.25</v>
      </c>
      <c r="AD4">
        <v>1010.25</v>
      </c>
      <c r="AE4">
        <v>2061.5</v>
      </c>
      <c r="AF4">
        <v>413.75</v>
      </c>
      <c r="AG4">
        <v>2040</v>
      </c>
      <c r="AH4">
        <v>1093.5</v>
      </c>
      <c r="AI4">
        <v>222.75</v>
      </c>
      <c r="AJ4">
        <v>1029</v>
      </c>
      <c r="AK4">
        <v>1190.75</v>
      </c>
      <c r="AL4">
        <v>828</v>
      </c>
      <c r="AM4">
        <v>938</v>
      </c>
      <c r="AN4">
        <v>1181.25</v>
      </c>
      <c r="AO4">
        <v>517.5</v>
      </c>
      <c r="AP4">
        <v>816.66666666666674</v>
      </c>
      <c r="AQ4">
        <v>920</v>
      </c>
      <c r="AR4">
        <v>902</v>
      </c>
    </row>
    <row r="5" spans="2:44" ht="18" x14ac:dyDescent="0.35">
      <c r="B5" s="33" t="s">
        <v>20</v>
      </c>
      <c r="C5" s="29"/>
      <c r="D5" s="29">
        <v>9</v>
      </c>
      <c r="E5" s="29">
        <v>9</v>
      </c>
      <c r="F5" s="29">
        <v>9</v>
      </c>
      <c r="G5" s="29">
        <v>9</v>
      </c>
      <c r="H5" s="29">
        <v>1</v>
      </c>
      <c r="I5" s="29">
        <v>1</v>
      </c>
      <c r="J5" s="29"/>
      <c r="K5" s="29"/>
      <c r="L5" s="29"/>
      <c r="M5" s="29">
        <v>9</v>
      </c>
      <c r="N5" s="29"/>
      <c r="O5" s="29">
        <v>1</v>
      </c>
      <c r="P5" s="29">
        <v>3</v>
      </c>
      <c r="Q5" s="29"/>
      <c r="R5" s="29"/>
      <c r="S5" s="29"/>
      <c r="T5" s="29"/>
      <c r="U5" s="34">
        <v>6.5</v>
      </c>
      <c r="W5">
        <v>6.5</v>
      </c>
      <c r="X5">
        <v>6</v>
      </c>
    </row>
    <row r="6" spans="2:44" ht="18" x14ac:dyDescent="0.35">
      <c r="B6" s="33" t="s">
        <v>21</v>
      </c>
      <c r="C6" s="29"/>
      <c r="D6" s="29">
        <v>1</v>
      </c>
      <c r="E6" s="29">
        <v>9</v>
      </c>
      <c r="F6" s="29">
        <v>9</v>
      </c>
      <c r="G6" s="29">
        <v>9</v>
      </c>
      <c r="H6" s="29">
        <v>3</v>
      </c>
      <c r="I6" s="29"/>
      <c r="J6" s="29"/>
      <c r="K6" s="29"/>
      <c r="L6" s="29">
        <v>3</v>
      </c>
      <c r="M6" s="29">
        <v>1</v>
      </c>
      <c r="N6" s="29"/>
      <c r="O6" s="29"/>
      <c r="P6" s="29">
        <v>3</v>
      </c>
      <c r="Q6" s="29"/>
      <c r="R6" s="29">
        <v>1</v>
      </c>
      <c r="S6" s="29"/>
      <c r="T6" s="29"/>
      <c r="U6" s="34">
        <v>6.5</v>
      </c>
      <c r="W6">
        <v>6.5</v>
      </c>
      <c r="X6">
        <v>4.5</v>
      </c>
    </row>
    <row r="7" spans="2:44" ht="18" x14ac:dyDescent="0.35">
      <c r="B7" s="33" t="s">
        <v>22</v>
      </c>
      <c r="C7" s="29"/>
      <c r="D7" s="29"/>
      <c r="E7" s="29">
        <v>3</v>
      </c>
      <c r="F7" s="29">
        <v>9</v>
      </c>
      <c r="G7" s="29">
        <v>9</v>
      </c>
      <c r="H7" s="29">
        <v>9</v>
      </c>
      <c r="I7" s="29">
        <v>9</v>
      </c>
      <c r="J7" s="29"/>
      <c r="K7" s="29"/>
      <c r="L7" s="29"/>
      <c r="M7" s="29">
        <v>3</v>
      </c>
      <c r="N7" s="29"/>
      <c r="O7" s="29"/>
      <c r="P7" s="29"/>
      <c r="Q7" s="29"/>
      <c r="R7" s="29">
        <v>9</v>
      </c>
      <c r="S7" s="29">
        <v>9</v>
      </c>
      <c r="T7" s="29">
        <v>3</v>
      </c>
      <c r="U7" s="34">
        <v>8.5</v>
      </c>
      <c r="W7">
        <v>8.5</v>
      </c>
      <c r="X7">
        <v>4.5</v>
      </c>
    </row>
    <row r="8" spans="2:44" ht="18" x14ac:dyDescent="0.35">
      <c r="B8" s="33" t="s">
        <v>23</v>
      </c>
      <c r="C8" s="29"/>
      <c r="D8" s="29"/>
      <c r="E8" s="29"/>
      <c r="F8" s="29">
        <v>1</v>
      </c>
      <c r="G8" s="29">
        <v>9</v>
      </c>
      <c r="H8" s="29">
        <v>9</v>
      </c>
      <c r="I8" s="29">
        <v>3</v>
      </c>
      <c r="J8" s="29">
        <v>9</v>
      </c>
      <c r="K8" s="29"/>
      <c r="L8" s="29"/>
      <c r="M8" s="29"/>
      <c r="N8" s="29"/>
      <c r="O8" s="29">
        <v>9</v>
      </c>
      <c r="P8" s="29">
        <v>9</v>
      </c>
      <c r="Q8" s="29"/>
      <c r="R8" s="29"/>
      <c r="S8" s="29">
        <v>3</v>
      </c>
      <c r="T8" s="29">
        <v>9</v>
      </c>
      <c r="U8" s="34">
        <v>7</v>
      </c>
      <c r="W8">
        <v>7</v>
      </c>
      <c r="X8">
        <v>7</v>
      </c>
    </row>
    <row r="9" spans="2:44" ht="18" x14ac:dyDescent="0.35">
      <c r="B9" s="33" t="s">
        <v>24</v>
      </c>
      <c r="C9" s="29"/>
      <c r="D9" s="29">
        <v>9</v>
      </c>
      <c r="E9" s="29"/>
      <c r="F9" s="29"/>
      <c r="G9" s="29"/>
      <c r="H9" s="29"/>
      <c r="I9" s="29"/>
      <c r="J9" s="29"/>
      <c r="K9" s="29">
        <v>9</v>
      </c>
      <c r="L9" s="29">
        <v>9</v>
      </c>
      <c r="M9" s="29"/>
      <c r="N9" s="29">
        <v>9</v>
      </c>
      <c r="O9" s="29"/>
      <c r="P9" s="29">
        <v>9</v>
      </c>
      <c r="Q9" s="29"/>
      <c r="R9" s="29"/>
      <c r="S9" s="29">
        <v>3</v>
      </c>
      <c r="T9" s="29">
        <v>3</v>
      </c>
      <c r="U9" s="34">
        <v>5.5</v>
      </c>
      <c r="W9">
        <v>5.5</v>
      </c>
      <c r="X9">
        <v>2.5</v>
      </c>
    </row>
    <row r="10" spans="2:44" ht="18" x14ac:dyDescent="0.35">
      <c r="B10" s="33" t="s">
        <v>25</v>
      </c>
      <c r="C10" s="29"/>
      <c r="D10" s="29">
        <v>1</v>
      </c>
      <c r="E10" s="29">
        <v>9</v>
      </c>
      <c r="F10" s="29">
        <v>1</v>
      </c>
      <c r="G10" s="29">
        <v>3</v>
      </c>
      <c r="H10" s="29"/>
      <c r="I10" s="29">
        <v>1</v>
      </c>
      <c r="J10" s="29"/>
      <c r="K10" s="29"/>
      <c r="L10" s="29"/>
      <c r="M10" s="29">
        <v>9</v>
      </c>
      <c r="N10" s="29">
        <v>9</v>
      </c>
      <c r="O10" s="29">
        <v>1</v>
      </c>
      <c r="P10" s="29">
        <v>1</v>
      </c>
      <c r="Q10" s="29"/>
      <c r="R10" s="29"/>
      <c r="S10" s="29"/>
      <c r="T10" s="29"/>
      <c r="U10" s="34">
        <v>6</v>
      </c>
      <c r="W10">
        <v>6</v>
      </c>
      <c r="X10">
        <v>7.5</v>
      </c>
    </row>
    <row r="11" spans="2:44" ht="18" x14ac:dyDescent="0.35">
      <c r="B11" s="33" t="s">
        <v>26</v>
      </c>
      <c r="C11" s="29">
        <v>9</v>
      </c>
      <c r="D11" s="29">
        <v>1</v>
      </c>
      <c r="E11" s="29"/>
      <c r="F11" s="29"/>
      <c r="G11" s="29"/>
      <c r="H11" s="29"/>
      <c r="I11" s="29"/>
      <c r="J11" s="29"/>
      <c r="K11" s="29"/>
      <c r="L11" s="29">
        <v>9</v>
      </c>
      <c r="M11" s="29"/>
      <c r="N11" s="29">
        <v>9</v>
      </c>
      <c r="O11" s="29"/>
      <c r="P11" s="29">
        <v>9</v>
      </c>
      <c r="Q11" s="29">
        <v>9</v>
      </c>
      <c r="R11" s="29"/>
      <c r="S11" s="29"/>
      <c r="T11" s="29"/>
      <c r="U11" s="34">
        <v>9</v>
      </c>
      <c r="W11">
        <v>9</v>
      </c>
      <c r="X11">
        <v>4.5</v>
      </c>
    </row>
    <row r="12" spans="2:44" ht="18" x14ac:dyDescent="0.35">
      <c r="B12" s="33" t="s">
        <v>27</v>
      </c>
      <c r="C12" s="29"/>
      <c r="D12" s="29">
        <v>9</v>
      </c>
      <c r="E12" s="29"/>
      <c r="F12" s="29"/>
      <c r="G12" s="29"/>
      <c r="H12" s="29"/>
      <c r="I12" s="29"/>
      <c r="J12" s="29">
        <v>9</v>
      </c>
      <c r="K12" s="29"/>
      <c r="L12" s="29">
        <v>9</v>
      </c>
      <c r="M12" s="29"/>
      <c r="N12" s="29">
        <v>3</v>
      </c>
      <c r="O12" s="29">
        <v>9</v>
      </c>
      <c r="P12" s="29">
        <v>9</v>
      </c>
      <c r="Q12" s="29">
        <v>9</v>
      </c>
      <c r="R12" s="29"/>
      <c r="S12" s="29"/>
      <c r="T12" s="29">
        <v>9</v>
      </c>
      <c r="U12" s="34">
        <v>6.5</v>
      </c>
      <c r="W12">
        <v>6.5</v>
      </c>
      <c r="X12">
        <v>4.5</v>
      </c>
    </row>
    <row r="13" spans="2:44" ht="18" x14ac:dyDescent="0.35">
      <c r="B13" s="33" t="s">
        <v>28</v>
      </c>
      <c r="C13" s="29"/>
      <c r="D13" s="29">
        <v>9</v>
      </c>
      <c r="E13" s="29"/>
      <c r="F13" s="29"/>
      <c r="G13" s="29"/>
      <c r="H13" s="29"/>
      <c r="I13" s="29"/>
      <c r="J13" s="29">
        <v>9</v>
      </c>
      <c r="K13" s="29"/>
      <c r="L13" s="29">
        <v>9</v>
      </c>
      <c r="M13" s="29"/>
      <c r="N13" s="29"/>
      <c r="O13" s="29"/>
      <c r="P13" s="29">
        <v>3</v>
      </c>
      <c r="Q13" s="29">
        <v>9</v>
      </c>
      <c r="R13" s="29"/>
      <c r="S13" s="29"/>
      <c r="T13" s="29"/>
      <c r="U13" s="34">
        <v>7.5</v>
      </c>
      <c r="W13">
        <v>7.5</v>
      </c>
      <c r="X13">
        <v>3.5</v>
      </c>
    </row>
    <row r="14" spans="2:44" ht="18" x14ac:dyDescent="0.35">
      <c r="B14" s="33" t="s">
        <v>29</v>
      </c>
      <c r="C14" s="29"/>
      <c r="D14" s="29"/>
      <c r="E14" s="29">
        <v>9</v>
      </c>
      <c r="F14" s="29">
        <v>3</v>
      </c>
      <c r="G14" s="29">
        <v>3</v>
      </c>
      <c r="H14" s="29"/>
      <c r="I14" s="29">
        <v>9</v>
      </c>
      <c r="J14" s="29"/>
      <c r="K14" s="29"/>
      <c r="L14" s="29"/>
      <c r="M14" s="29"/>
      <c r="N14" s="29"/>
      <c r="O14" s="29"/>
      <c r="P14" s="29"/>
      <c r="Q14" s="29"/>
      <c r="R14" s="29">
        <v>9</v>
      </c>
      <c r="S14" s="29">
        <v>9</v>
      </c>
      <c r="T14" s="29"/>
      <c r="U14" s="34">
        <v>4</v>
      </c>
      <c r="W14">
        <v>4</v>
      </c>
      <c r="X14">
        <v>5.5</v>
      </c>
    </row>
    <row r="15" spans="2:44" ht="18" x14ac:dyDescent="0.35">
      <c r="B15" s="33" t="s">
        <v>30</v>
      </c>
      <c r="C15" s="29"/>
      <c r="D15" s="29">
        <v>9</v>
      </c>
      <c r="E15" s="29"/>
      <c r="F15" s="29">
        <v>1</v>
      </c>
      <c r="G15" s="29"/>
      <c r="H15" s="29"/>
      <c r="I15" s="29">
        <v>9</v>
      </c>
      <c r="J15" s="29">
        <v>9</v>
      </c>
      <c r="K15" s="29"/>
      <c r="L15" s="29">
        <v>3</v>
      </c>
      <c r="M15" s="29"/>
      <c r="N15" s="29"/>
      <c r="O15" s="29"/>
      <c r="P15" s="29">
        <v>3</v>
      </c>
      <c r="Q15" s="29"/>
      <c r="R15" s="29">
        <v>9</v>
      </c>
      <c r="S15" s="29">
        <v>9</v>
      </c>
      <c r="T15" s="29">
        <v>9</v>
      </c>
      <c r="U15" s="34">
        <v>6</v>
      </c>
      <c r="W15">
        <v>6</v>
      </c>
      <c r="X15">
        <v>3</v>
      </c>
    </row>
    <row r="16" spans="2:44" ht="18" x14ac:dyDescent="0.35">
      <c r="B16" s="35" t="s">
        <v>32</v>
      </c>
      <c r="C16" s="34">
        <v>3.5</v>
      </c>
      <c r="D16" s="34">
        <v>6</v>
      </c>
      <c r="E16" s="34">
        <v>4.5</v>
      </c>
      <c r="F16" s="34">
        <v>4.5</v>
      </c>
      <c r="G16" s="34">
        <v>7</v>
      </c>
      <c r="H16" s="34">
        <v>2.5</v>
      </c>
      <c r="I16" s="34">
        <v>7.5</v>
      </c>
      <c r="J16" s="34">
        <v>4.5</v>
      </c>
      <c r="K16" s="34">
        <v>4.5</v>
      </c>
      <c r="L16" s="34">
        <v>3.5</v>
      </c>
      <c r="M16" s="34">
        <v>5.5</v>
      </c>
      <c r="N16" s="34">
        <v>3</v>
      </c>
      <c r="O16" s="34">
        <v>7</v>
      </c>
      <c r="P16" s="34">
        <v>3.5</v>
      </c>
      <c r="Q16" s="34">
        <v>2.5</v>
      </c>
      <c r="R16" s="36">
        <v>3.3333333333333335</v>
      </c>
      <c r="S16" s="36">
        <v>3.3333333333333335</v>
      </c>
      <c r="T16" s="34">
        <v>4</v>
      </c>
      <c r="U16" s="37"/>
      <c r="X16">
        <v>7</v>
      </c>
    </row>
    <row r="17" spans="1:24" ht="18" x14ac:dyDescent="0.35">
      <c r="A17">
        <f>SUM(C17:T17)</f>
        <v>19143.666666666668</v>
      </c>
      <c r="B17" s="33" t="s">
        <v>33</v>
      </c>
      <c r="C17" s="29">
        <f>(C16)*((C4*U4)+(C11*U11))</f>
        <v>535.5</v>
      </c>
      <c r="D17" s="29">
        <f>(D16)*((D4*U4)+(D5*U5)+(D6*U6)+(D9*U9)+(D10*U10)+(D11*U11)+(D12*U12)+(D13*U13)+(D15*U15))</f>
        <v>2289</v>
      </c>
      <c r="E17" s="29">
        <f>(E16)*((E4*U4)+(E5*U5)+(E6*U6)+(E7*U7)+(E10*U10)+(E14*U14))</f>
        <v>1154.25</v>
      </c>
      <c r="F17" s="29">
        <f>(F16)*((F5*U5)+(F6*U6)+(F7*U7)+(F8*U8)+(F10*U10)+(F14*U14)+(F15*U15))</f>
        <v>1010.25</v>
      </c>
      <c r="G17" s="29">
        <f>(G16)*((G4*U4)+(G5*U5)+(G6*U6)+(G7*U7)+(G8*U8)+(G10*U10)+(G14*U14))</f>
        <v>2061.5</v>
      </c>
      <c r="H17" s="29">
        <f>(H16)*((H5*U5)+(H6*U6)+(H7*U7)+(H8*U8))</f>
        <v>413.75</v>
      </c>
      <c r="I17" s="29">
        <f>(I16)*((I4*U4)+(I5*U5)+(I7*U7)+(I8*U8)+(I10*U10)+(I14*U14)+(I15*U15))</f>
        <v>2040</v>
      </c>
      <c r="J17" s="29">
        <f>(J16)*((J8*U8)+(J12*U12)+(J13*U13)+(J15*U15))</f>
        <v>1093.5</v>
      </c>
      <c r="K17" s="29">
        <f>(K16)*((K9*U9))</f>
        <v>222.75</v>
      </c>
      <c r="L17" s="29">
        <f>(L16)*((L6*U6)+(L9*U9)+(L11*U11)+(L12*U12)+(L13*U13)+(L15*U15))</f>
        <v>1029</v>
      </c>
      <c r="M17" s="29">
        <f>(M16)*((M4*U4)+(M5*U5)+(M6*U6)+(M7*U7)+(M10*U10))</f>
        <v>1190.75</v>
      </c>
      <c r="N17" s="29">
        <f>(N16)*((N4*U4)+(N9*U9)+(N10*U10)+(N11*U11)+(N12*U12))</f>
        <v>828</v>
      </c>
      <c r="O17" s="29">
        <f>(O16)*((O5*U5)+(O8*U8)+(O10*U10)+(O12*U12))</f>
        <v>938</v>
      </c>
      <c r="P17" s="29">
        <f>(P16)*((P5*U5)+(P6*U6)+(P8*U8)+(P9*U9)+(P10*U10)+(P11*U11)+(P12*U12)+(P13*U13)+(P15*U15))</f>
        <v>1181.25</v>
      </c>
      <c r="Q17" s="29">
        <f>(Q16)*((Q11*U11)+(Q12*U12)+(Q13*U13))</f>
        <v>517.5</v>
      </c>
      <c r="R17" s="38">
        <f>(R16)*((R4*U4)+(R6*U6)+(R7*U7)+(R14*U14)+(R15*U15))</f>
        <v>816.66666666666674</v>
      </c>
      <c r="S17" s="29">
        <f>(S16)*((S4*U4)+(S7*U7)+(S8*U8)+(S9*U9)+(S14*U14)+(S15*U15))</f>
        <v>920</v>
      </c>
      <c r="T17" s="29">
        <f>(T16)*((T4*U4)+(T7*U7)+(T8*U8)+(T9*U9)+(T12*U12)+(T15*U15))</f>
        <v>902</v>
      </c>
      <c r="U17" s="39"/>
      <c r="X17">
        <v>3.5</v>
      </c>
    </row>
    <row r="18" spans="1:24" ht="18" x14ac:dyDescent="0.35">
      <c r="B18" s="33" t="s">
        <v>34</v>
      </c>
      <c r="C18" s="29">
        <f>RANK(C17,$C$17:$T$17,0)</f>
        <v>15</v>
      </c>
      <c r="D18" s="29">
        <f t="shared" ref="D18:T18" si="0">RANK(D17,$C$17:$T$17,0)</f>
        <v>1</v>
      </c>
      <c r="E18" s="29">
        <f t="shared" si="0"/>
        <v>6</v>
      </c>
      <c r="F18" s="29">
        <f t="shared" si="0"/>
        <v>9</v>
      </c>
      <c r="G18" s="29">
        <f t="shared" si="0"/>
        <v>2</v>
      </c>
      <c r="H18" s="29">
        <f t="shared" si="0"/>
        <v>17</v>
      </c>
      <c r="I18" s="29">
        <f t="shared" si="0"/>
        <v>3</v>
      </c>
      <c r="J18" s="29">
        <f t="shared" si="0"/>
        <v>7</v>
      </c>
      <c r="K18" s="29">
        <f t="shared" si="0"/>
        <v>18</v>
      </c>
      <c r="L18" s="29">
        <f t="shared" si="0"/>
        <v>8</v>
      </c>
      <c r="M18" s="29">
        <f t="shared" si="0"/>
        <v>4</v>
      </c>
      <c r="N18" s="29">
        <f t="shared" si="0"/>
        <v>13</v>
      </c>
      <c r="O18" s="29">
        <f t="shared" si="0"/>
        <v>10</v>
      </c>
      <c r="P18" s="29">
        <f t="shared" si="0"/>
        <v>5</v>
      </c>
      <c r="Q18" s="29">
        <f t="shared" si="0"/>
        <v>16</v>
      </c>
      <c r="R18" s="29">
        <f t="shared" si="0"/>
        <v>14</v>
      </c>
      <c r="S18" s="29">
        <f t="shared" si="0"/>
        <v>11</v>
      </c>
      <c r="T18" s="29">
        <f t="shared" si="0"/>
        <v>12</v>
      </c>
      <c r="U18" s="40"/>
      <c r="X18">
        <v>2.5</v>
      </c>
    </row>
    <row r="19" spans="1:24" x14ac:dyDescent="0.3">
      <c r="X19">
        <v>3.3333333333333335</v>
      </c>
    </row>
    <row r="20" spans="1:24" ht="15.6" x14ac:dyDescent="0.3">
      <c r="B20" s="1" t="s">
        <v>33</v>
      </c>
      <c r="C20" t="s">
        <v>54</v>
      </c>
      <c r="D20" t="s">
        <v>53</v>
      </c>
      <c r="E20" t="s">
        <v>55</v>
      </c>
      <c r="X20">
        <v>3.3333333333333335</v>
      </c>
    </row>
    <row r="21" spans="1:24" x14ac:dyDescent="0.3">
      <c r="B21" t="s">
        <v>36</v>
      </c>
      <c r="C21">
        <v>1</v>
      </c>
      <c r="D21">
        <v>2289</v>
      </c>
      <c r="E21" s="2">
        <f>D21/$A$17</f>
        <v>0.11956957044105099</v>
      </c>
      <c r="F21" s="2">
        <f>E21+F20</f>
        <v>0.11956957044105099</v>
      </c>
      <c r="X21">
        <v>4</v>
      </c>
    </row>
    <row r="22" spans="1:24" x14ac:dyDescent="0.3">
      <c r="B22" t="s">
        <v>37</v>
      </c>
      <c r="C22">
        <v>2</v>
      </c>
      <c r="D22">
        <v>2061.5</v>
      </c>
      <c r="E22" s="2">
        <f>D22/$A$17</f>
        <v>0.10768574463268965</v>
      </c>
      <c r="F22" s="2">
        <f>E22+F21</f>
        <v>0.22725531507374064</v>
      </c>
    </row>
    <row r="23" spans="1:24" x14ac:dyDescent="0.3">
      <c r="B23" t="s">
        <v>38</v>
      </c>
      <c r="C23">
        <v>3</v>
      </c>
      <c r="D23">
        <v>2040</v>
      </c>
      <c r="E23" s="2">
        <f>D23/$A$17</f>
        <v>0.10656265779805331</v>
      </c>
      <c r="F23" s="2">
        <f>E23+F22</f>
        <v>0.33381797287179393</v>
      </c>
    </row>
    <row r="24" spans="1:24" x14ac:dyDescent="0.3">
      <c r="B24" t="s">
        <v>39</v>
      </c>
      <c r="C24">
        <v>4</v>
      </c>
      <c r="D24">
        <v>1190.75</v>
      </c>
      <c r="E24" s="2">
        <f>D24/$A$17</f>
        <v>6.2200727829917639E-2</v>
      </c>
      <c r="F24" s="2">
        <f>E24+F23</f>
        <v>0.39601870070171158</v>
      </c>
    </row>
    <row r="25" spans="1:24" x14ac:dyDescent="0.3">
      <c r="B25" t="s">
        <v>40</v>
      </c>
      <c r="C25">
        <v>5</v>
      </c>
      <c r="D25">
        <v>1181.25</v>
      </c>
      <c r="E25" s="2">
        <f>D25/$A$17</f>
        <v>6.1704480158799251E-2</v>
      </c>
      <c r="F25" s="2">
        <f>E25+F24</f>
        <v>0.45772318086051084</v>
      </c>
    </row>
    <row r="26" spans="1:24" x14ac:dyDescent="0.3">
      <c r="B26" t="s">
        <v>46</v>
      </c>
      <c r="C26">
        <v>6</v>
      </c>
      <c r="D26">
        <v>1154.25</v>
      </c>
      <c r="E26" s="2">
        <f>D26/$A$17</f>
        <v>6.0294092040883839E-2</v>
      </c>
      <c r="F26" s="2">
        <f>E26+F25</f>
        <v>0.51801727290139465</v>
      </c>
    </row>
    <row r="27" spans="1:24" x14ac:dyDescent="0.3">
      <c r="B27" t="s">
        <v>41</v>
      </c>
      <c r="C27">
        <v>7</v>
      </c>
      <c r="D27">
        <v>1093.5</v>
      </c>
      <c r="E27" s="2">
        <f>D27/$A$17</f>
        <v>5.7120718775574161E-2</v>
      </c>
      <c r="F27" s="2">
        <f>E27+F26</f>
        <v>0.57513799167696877</v>
      </c>
    </row>
    <row r="28" spans="1:24" x14ac:dyDescent="0.3">
      <c r="B28" t="s">
        <v>42</v>
      </c>
      <c r="C28">
        <v>8</v>
      </c>
      <c r="D28">
        <v>1029</v>
      </c>
      <c r="E28" s="2">
        <f>D28/$A$17</f>
        <v>5.3751458271665123E-2</v>
      </c>
      <c r="F28" s="2">
        <f>E28+F27</f>
        <v>0.62888944994863394</v>
      </c>
    </row>
    <row r="29" spans="1:24" x14ac:dyDescent="0.3">
      <c r="B29" t="s">
        <v>43</v>
      </c>
      <c r="C29">
        <v>9</v>
      </c>
      <c r="D29">
        <v>1010.25</v>
      </c>
      <c r="E29" s="2">
        <f>D29/$A$17</f>
        <v>5.277202207866831E-2</v>
      </c>
      <c r="F29" s="2">
        <f>E29+F28</f>
        <v>0.68166147202730221</v>
      </c>
    </row>
    <row r="30" spans="1:24" x14ac:dyDescent="0.3">
      <c r="B30" t="s">
        <v>44</v>
      </c>
      <c r="C30">
        <v>10</v>
      </c>
      <c r="D30">
        <v>938</v>
      </c>
      <c r="E30" s="2">
        <f>D30/$A$17</f>
        <v>4.8997927948320592E-2</v>
      </c>
      <c r="F30" s="2">
        <f>E30+F29</f>
        <v>0.73065939997562279</v>
      </c>
    </row>
    <row r="31" spans="1:24" x14ac:dyDescent="0.3">
      <c r="B31" t="s">
        <v>45</v>
      </c>
      <c r="C31">
        <v>11</v>
      </c>
      <c r="D31">
        <v>920</v>
      </c>
      <c r="E31" s="2">
        <f>D31/$A$17</f>
        <v>4.8057669203043649E-2</v>
      </c>
      <c r="F31" s="2">
        <f>E31+F30</f>
        <v>0.77871706917866645</v>
      </c>
    </row>
    <row r="32" spans="1:24" x14ac:dyDescent="0.3">
      <c r="B32" t="s">
        <v>48</v>
      </c>
      <c r="C32">
        <v>12</v>
      </c>
      <c r="D32">
        <v>902</v>
      </c>
      <c r="E32" s="2">
        <f>D32/$A$17</f>
        <v>4.7117410457766705E-2</v>
      </c>
      <c r="F32" s="2">
        <f>E32+F31</f>
        <v>0.82583447963643319</v>
      </c>
    </row>
    <row r="33" spans="2:6" x14ac:dyDescent="0.3">
      <c r="B33" t="s">
        <v>47</v>
      </c>
      <c r="C33">
        <v>13</v>
      </c>
      <c r="D33">
        <v>828</v>
      </c>
      <c r="E33" s="2">
        <f>D33/$A$17</f>
        <v>4.3251902282739285E-2</v>
      </c>
      <c r="F33" s="2">
        <f>E33+F32</f>
        <v>0.86908638191917253</v>
      </c>
    </row>
    <row r="34" spans="2:6" x14ac:dyDescent="0.3">
      <c r="B34" t="s">
        <v>139</v>
      </c>
      <c r="C34">
        <v>14</v>
      </c>
      <c r="D34" s="26">
        <v>816.66666666666674</v>
      </c>
      <c r="E34" s="2">
        <f>D34/$A$17</f>
        <v>4.2659887517194545E-2</v>
      </c>
      <c r="F34" s="2">
        <f>E34+F33</f>
        <v>0.91174626943636705</v>
      </c>
    </row>
    <row r="35" spans="2:6" x14ac:dyDescent="0.3">
      <c r="B35" t="s">
        <v>49</v>
      </c>
      <c r="C35">
        <v>15</v>
      </c>
      <c r="D35">
        <v>535.5</v>
      </c>
      <c r="E35" s="2">
        <f>D35/$A$17</f>
        <v>2.7972697671988993E-2</v>
      </c>
      <c r="F35" s="2">
        <f>E35+F34</f>
        <v>0.93971896710835601</v>
      </c>
    </row>
    <row r="36" spans="2:6" x14ac:dyDescent="0.3">
      <c r="B36" t="s">
        <v>50</v>
      </c>
      <c r="C36">
        <v>16</v>
      </c>
      <c r="D36">
        <v>517.5</v>
      </c>
      <c r="E36" s="2">
        <f>D36/$A$17</f>
        <v>2.7032438926712053E-2</v>
      </c>
      <c r="F36" s="2">
        <f>E36+F35</f>
        <v>0.96675140603506804</v>
      </c>
    </row>
    <row r="37" spans="2:6" x14ac:dyDescent="0.3">
      <c r="B37" t="s">
        <v>51</v>
      </c>
      <c r="C37">
        <v>17</v>
      </c>
      <c r="D37">
        <v>413.75</v>
      </c>
      <c r="E37" s="2">
        <f>D37/$A$17</f>
        <v>2.1612891992129686E-2</v>
      </c>
      <c r="F37" s="2">
        <f>E37+F36</f>
        <v>0.98836429802719772</v>
      </c>
    </row>
    <row r="38" spans="2:6" x14ac:dyDescent="0.3">
      <c r="B38" t="s">
        <v>52</v>
      </c>
      <c r="C38">
        <v>18</v>
      </c>
      <c r="D38">
        <v>222.75</v>
      </c>
      <c r="E38" s="2">
        <f>D38/$A$17</f>
        <v>1.1635701972802144E-2</v>
      </c>
      <c r="F38" s="2">
        <f>E38+F37</f>
        <v>0.99999999999999989</v>
      </c>
    </row>
    <row r="39" spans="2:6" x14ac:dyDescent="0.3">
      <c r="E39">
        <f>SUM(E21:E38)</f>
        <v>0.99999999999999989</v>
      </c>
    </row>
  </sheetData>
  <sortState xmlns:xlrd2="http://schemas.microsoft.com/office/spreadsheetml/2017/richdata2" ref="B21:F39">
    <sortCondition descending="1" ref="D21:D39"/>
  </sortState>
  <mergeCells count="4">
    <mergeCell ref="C2:S2"/>
    <mergeCell ref="U2:U3"/>
    <mergeCell ref="B2:B3"/>
    <mergeCell ref="U16:U18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34A38-8066-49C6-9C58-E1F562F2AA50}">
  <dimension ref="B2:I10"/>
  <sheetViews>
    <sheetView tabSelected="1" workbookViewId="0">
      <selection activeCell="F9" sqref="F9"/>
    </sheetView>
  </sheetViews>
  <sheetFormatPr defaultRowHeight="14.4" x14ac:dyDescent="0.3"/>
  <sheetData>
    <row r="2" spans="2:9" x14ac:dyDescent="0.3">
      <c r="B2" s="8" t="s">
        <v>56</v>
      </c>
      <c r="C2" s="10" t="s">
        <v>57</v>
      </c>
      <c r="D2" s="10"/>
      <c r="E2" s="10"/>
      <c r="F2" s="10"/>
      <c r="G2" s="10"/>
      <c r="H2" s="10"/>
      <c r="I2" s="8" t="s">
        <v>33</v>
      </c>
    </row>
    <row r="3" spans="2:9" x14ac:dyDescent="0.3">
      <c r="B3" s="9"/>
      <c r="C3" s="4" t="s">
        <v>58</v>
      </c>
      <c r="D3" s="4" t="s">
        <v>59</v>
      </c>
      <c r="E3" s="4" t="s">
        <v>60</v>
      </c>
      <c r="F3" s="4" t="s">
        <v>61</v>
      </c>
      <c r="G3" s="4" t="s">
        <v>62</v>
      </c>
      <c r="H3" s="4" t="s">
        <v>63</v>
      </c>
      <c r="I3" s="9"/>
    </row>
    <row r="4" spans="2:9" x14ac:dyDescent="0.3">
      <c r="B4" s="3" t="s">
        <v>2</v>
      </c>
      <c r="C4" s="3">
        <v>9</v>
      </c>
      <c r="D4" s="3">
        <v>9</v>
      </c>
      <c r="E4" s="3"/>
      <c r="F4" s="3"/>
      <c r="G4" s="3"/>
      <c r="H4" s="3"/>
      <c r="I4" s="3">
        <v>2289</v>
      </c>
    </row>
    <row r="5" spans="2:9" x14ac:dyDescent="0.3">
      <c r="B5" s="3" t="s">
        <v>5</v>
      </c>
      <c r="C5" s="3"/>
      <c r="D5" s="3">
        <v>1</v>
      </c>
      <c r="E5" s="3">
        <v>9</v>
      </c>
      <c r="F5" s="3">
        <v>9</v>
      </c>
      <c r="G5" s="3"/>
      <c r="H5" s="3"/>
      <c r="I5" s="3">
        <v>2061.5</v>
      </c>
    </row>
    <row r="6" spans="2:9" x14ac:dyDescent="0.3">
      <c r="B6" s="3" t="s">
        <v>7</v>
      </c>
      <c r="C6" s="3"/>
      <c r="D6" s="3"/>
      <c r="E6" s="3"/>
      <c r="F6" s="3">
        <v>3</v>
      </c>
      <c r="G6" s="3">
        <v>9</v>
      </c>
      <c r="H6" s="3">
        <v>9</v>
      </c>
      <c r="I6" s="3">
        <v>2040</v>
      </c>
    </row>
    <row r="7" spans="2:9" x14ac:dyDescent="0.3">
      <c r="B7" s="6" t="s">
        <v>64</v>
      </c>
      <c r="C7" s="6">
        <f>C4*I4</f>
        <v>20601</v>
      </c>
      <c r="D7" s="6">
        <f>(D4*I4)+(D5*I5)</f>
        <v>22662.5</v>
      </c>
      <c r="E7" s="6">
        <f>E5*I5</f>
        <v>18553.5</v>
      </c>
      <c r="F7" s="6">
        <f>(F5*I5)+(F6*I6)</f>
        <v>24673.5</v>
      </c>
      <c r="G7" s="6">
        <f>G6*I6</f>
        <v>18360</v>
      </c>
      <c r="H7" s="6">
        <f>H6*I6</f>
        <v>18360</v>
      </c>
      <c r="I7" s="7"/>
    </row>
    <row r="8" spans="2:9" x14ac:dyDescent="0.3">
      <c r="B8" s="4" t="s">
        <v>66</v>
      </c>
      <c r="C8" s="4">
        <v>3</v>
      </c>
      <c r="D8" s="4">
        <v>3</v>
      </c>
      <c r="E8" s="4">
        <v>3</v>
      </c>
      <c r="F8" s="4">
        <v>4</v>
      </c>
      <c r="G8" s="4">
        <v>4</v>
      </c>
      <c r="H8" s="4">
        <v>3</v>
      </c>
      <c r="I8" s="3"/>
    </row>
    <row r="9" spans="2:9" x14ac:dyDescent="0.3">
      <c r="B9" s="4" t="s">
        <v>65</v>
      </c>
      <c r="C9" s="4">
        <f t="shared" ref="C9:H9" si="0">C7/C8</f>
        <v>6867</v>
      </c>
      <c r="D9" s="41">
        <f t="shared" si="0"/>
        <v>7554.166666666667</v>
      </c>
      <c r="E9" s="4">
        <f t="shared" si="0"/>
        <v>6184.5</v>
      </c>
      <c r="F9" s="41">
        <f t="shared" si="0"/>
        <v>6168.375</v>
      </c>
      <c r="G9" s="4">
        <f t="shared" si="0"/>
        <v>4590</v>
      </c>
      <c r="H9" s="4">
        <f t="shared" si="0"/>
        <v>6120</v>
      </c>
      <c r="I9" s="3"/>
    </row>
    <row r="10" spans="2:9" x14ac:dyDescent="0.3">
      <c r="B10" s="4" t="s">
        <v>34</v>
      </c>
      <c r="C10" s="5">
        <f>RANK(C9,$C$9:$H$9,0)</f>
        <v>2</v>
      </c>
      <c r="D10" s="5">
        <f t="shared" ref="D10:H10" si="1">RANK(D9,$C$9:$H$9,0)</f>
        <v>1</v>
      </c>
      <c r="E10" s="5">
        <f t="shared" si="1"/>
        <v>3</v>
      </c>
      <c r="F10" s="5">
        <f t="shared" si="1"/>
        <v>4</v>
      </c>
      <c r="G10" s="5">
        <f t="shared" si="1"/>
        <v>6</v>
      </c>
      <c r="H10" s="5">
        <f t="shared" si="1"/>
        <v>5</v>
      </c>
      <c r="I10" s="5"/>
    </row>
  </sheetData>
  <mergeCells count="3">
    <mergeCell ref="B2:B3"/>
    <mergeCell ref="I2:I3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mentah</vt:lpstr>
      <vt:lpstr>HOR1</vt:lpstr>
      <vt:lpstr>HOR2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Tiko Prakoso</dc:creator>
  <cp:lastModifiedBy>Tiko Prakoso</cp:lastModifiedBy>
  <dcterms:created xsi:type="dcterms:W3CDTF">2024-05-21T16:52:09Z</dcterms:created>
  <dcterms:modified xsi:type="dcterms:W3CDTF">2024-06-05T15:26:57Z</dcterms:modified>
</cp:coreProperties>
</file>